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\Desktop\отчеты еаис 2024\Фактические показатели объетов инженерной инфрастр\"/>
    </mc:Choice>
  </mc:AlternateContent>
  <bookViews>
    <workbookView xWindow="0" yWindow="0" windowWidth="28800" windowHeight="11835"/>
  </bookViews>
  <sheets>
    <sheet name="показатели Н и К" sheetId="3" r:id="rId1"/>
  </sheets>
  <definedNames>
    <definedName name="_xlnm.Print_Area" localSheetId="0">'показатели Н и К'!$A$1:$S$39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3" l="1"/>
  <c r="E29" i="3"/>
  <c r="F28" i="3"/>
  <c r="F27" i="3"/>
  <c r="F26" i="3"/>
  <c r="E26" i="3" s="1"/>
  <c r="F25" i="3"/>
  <c r="E25" i="3" s="1"/>
  <c r="F24" i="3"/>
  <c r="E24" i="3" s="1"/>
  <c r="F23" i="3"/>
  <c r="E23" i="3" s="1"/>
  <c r="O29" i="3"/>
  <c r="L29" i="3"/>
  <c r="J29" i="3"/>
  <c r="O28" i="3"/>
  <c r="L28" i="3"/>
  <c r="J28" i="3"/>
  <c r="E28" i="3"/>
  <c r="F22" i="3"/>
  <c r="F21" i="3"/>
  <c r="E21" i="3" s="1"/>
  <c r="F20" i="3"/>
  <c r="F19" i="3"/>
  <c r="F18" i="3"/>
  <c r="F17" i="3"/>
  <c r="O27" i="3"/>
  <c r="L27" i="3"/>
  <c r="J27" i="3"/>
  <c r="E27" i="3"/>
  <c r="O26" i="3"/>
  <c r="L26" i="3"/>
  <c r="J26" i="3"/>
  <c r="O25" i="3"/>
  <c r="L25" i="3"/>
  <c r="J25" i="3"/>
  <c r="O24" i="3"/>
  <c r="L24" i="3"/>
  <c r="J24" i="3"/>
  <c r="O23" i="3"/>
  <c r="L23" i="3"/>
  <c r="J23" i="3"/>
  <c r="O22" i="3"/>
  <c r="L22" i="3"/>
  <c r="J22" i="3"/>
  <c r="E22" i="3"/>
  <c r="O21" i="3"/>
  <c r="L21" i="3"/>
  <c r="J21" i="3"/>
  <c r="O20" i="3"/>
  <c r="L20" i="3"/>
  <c r="J20" i="3"/>
  <c r="E20" i="3"/>
  <c r="F16" i="3"/>
  <c r="F15" i="3" l="1"/>
  <c r="F14" i="3"/>
  <c r="F13" i="3"/>
  <c r="F12" i="3"/>
  <c r="F11" i="3"/>
  <c r="F10" i="3"/>
  <c r="F9" i="3"/>
  <c r="E9" i="3" s="1"/>
  <c r="F8" i="3"/>
  <c r="E8" i="3"/>
  <c r="O19" i="3" l="1"/>
  <c r="L19" i="3"/>
  <c r="J19" i="3"/>
  <c r="E19" i="3"/>
  <c r="O18" i="3"/>
  <c r="L18" i="3"/>
  <c r="J18" i="3"/>
  <c r="E18" i="3"/>
  <c r="O17" i="3"/>
  <c r="L17" i="3"/>
  <c r="J17" i="3"/>
  <c r="E17" i="3"/>
  <c r="O16" i="3"/>
  <c r="L16" i="3"/>
  <c r="J16" i="3"/>
  <c r="E16" i="3"/>
  <c r="O15" i="3"/>
  <c r="L15" i="3"/>
  <c r="J15" i="3"/>
  <c r="E15" i="3"/>
  <c r="O14" i="3"/>
  <c r="L14" i="3"/>
  <c r="J14" i="3"/>
  <c r="E14" i="3"/>
  <c r="O13" i="3"/>
  <c r="L13" i="3"/>
  <c r="J13" i="3"/>
  <c r="E13" i="3"/>
  <c r="O12" i="3"/>
  <c r="L12" i="3"/>
  <c r="J12" i="3"/>
  <c r="E12" i="3"/>
  <c r="O11" i="3"/>
  <c r="L11" i="3"/>
  <c r="J11" i="3"/>
  <c r="E11" i="3"/>
  <c r="O10" i="3"/>
  <c r="L10" i="3"/>
  <c r="J10" i="3"/>
  <c r="E10" i="3"/>
  <c r="O9" i="3"/>
  <c r="L9" i="3"/>
  <c r="J9" i="3"/>
  <c r="L8" i="3"/>
  <c r="O8" i="3" l="1"/>
  <c r="J8" i="3"/>
</calcChain>
</file>

<file path=xl/sharedStrings.xml><?xml version="1.0" encoding="utf-8"?>
<sst xmlns="http://schemas.openxmlformats.org/spreadsheetml/2006/main" count="86" uniqueCount="52">
  <si>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</si>
  <si>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</si>
  <si>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</si>
  <si>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</si>
  <si>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</si>
  <si>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 xml:space="preserve">Показатели  энергетической эффективности объектов теплоснабжения
</t>
  </si>
  <si>
    <t>Показатели надежности теплоснабжения</t>
  </si>
  <si>
    <t>Фактические значения показателей надежности и энергетической эффективности объектов теплоснабжения за 2023 год</t>
  </si>
  <si>
    <t>Объем натурального топлива фактически использованный для выработки тепловой энергии</t>
  </si>
  <si>
    <t>Величина фактического полезного отпуска тепловой энергии потребителям с учетом собственного потребления</t>
  </si>
  <si>
    <t>Протяженность тепловых сетей</t>
  </si>
  <si>
    <t>кг.у.т/Гкал</t>
  </si>
  <si>
    <t>Фактический удельный расход топлива на производство единицы тепловой энергии, отпускаемой с коллекторов источников тепловой энергии</t>
  </si>
  <si>
    <t>тыс.куб.м (тонн, куб.м)</t>
  </si>
  <si>
    <t>Переводной кофициент нарурального топлива в условное</t>
  </si>
  <si>
    <t>Гкал</t>
  </si>
  <si>
    <t>Величина фактических технологических потерь при передаче тепловой энергии, теплоносителя по тепловым сетям</t>
  </si>
  <si>
    <t>Гкал/м2</t>
  </si>
  <si>
    <t>Отношение величины технологических потерь тепловой энергии, теплоносителя к материальной характеристике тепловой сети</t>
  </si>
  <si>
    <t>м2</t>
  </si>
  <si>
    <t>Материальная характеристика тепловой сети, (сумма произведений наружных диаметров трубопроводов участков тепловой сети на их длину)</t>
  </si>
  <si>
    <t>шт./км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</si>
  <si>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</si>
  <si>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</t>
  </si>
  <si>
    <t>км</t>
  </si>
  <si>
    <t>шт./Гкал/час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</si>
  <si>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</si>
  <si>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Гкал/час</t>
  </si>
  <si>
    <t>Величина установленной мощности источника тепловой энергии</t>
  </si>
  <si>
    <t>Количество прекращений подачи тепловой энергии, теплоносителя в результате технологических нарушений на тепловых сетях *</t>
  </si>
  <si>
    <t>Количество прекращений подачи тепловой энергии, теплоносителя в результате технологических нарушений на источниках тепловой энергии *</t>
  </si>
  <si>
    <t>ООО "Теплоцентраль"</t>
  </si>
  <si>
    <t>уголь</t>
  </si>
  <si>
    <t>дрова</t>
  </si>
  <si>
    <t>р.п. Воскресенское ( Котельная1)</t>
  </si>
  <si>
    <t>р.п. Воскресенское ( Котельная2)</t>
  </si>
  <si>
    <t>р.п. Воскресенское ( Котельная3)</t>
  </si>
  <si>
    <t>газ</t>
  </si>
  <si>
    <t>р.п. Воскресенское ( Котельная8)</t>
  </si>
  <si>
    <t>Вид топлива</t>
  </si>
  <si>
    <t>р.п. Воскресенское ( Котельная15)</t>
  </si>
  <si>
    <t>р.п. Воскресенское ( Котельная Толстого)</t>
  </si>
  <si>
    <t>бухгалтер</t>
  </si>
  <si>
    <t>Воскресенский округ с. Воздвиженское (Котельные № 12)</t>
  </si>
  <si>
    <t>Воскресенский округ с. Воздвиженское (Котельные № 16)</t>
  </si>
  <si>
    <t>Воскресенский округ с. Воздвиженское (Котельные № 17)</t>
  </si>
  <si>
    <t>Воскресенский округ  (Котельная д. Асташиха)</t>
  </si>
  <si>
    <t>Воскресенский округ  (Котельная  с.Глухово)</t>
  </si>
  <si>
    <t>Воскресенский округ  (Котельная  с.Нестиары)</t>
  </si>
  <si>
    <t>Воскресенский округ  (Котельная  с.Староустье)</t>
  </si>
  <si>
    <t>.</t>
  </si>
  <si>
    <t>Варнакова Е.Е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</si>
</sst>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0_р_._-;\-* #,##0.00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0"/>
  <sheetViews>
    <sheetView tabSelected="1" view="pageBreakPreview" zoomScale="40" zoomScaleNormal="60" zoomScaleSheetLayoutView="40" workbookViewId="0">
      <selection activeCell="F38" sqref="F38"/>
    </sheetView>
  </sheetViews>
  <sheetFormatPr defaultColWidth="9.140625" defaultRowHeight="16.5" x14ac:dyDescent="0.25"/>
  <cols>
    <col min="1" max="1" width="9.85546875" style="2" customWidth="1"/>
    <col min="2" max="2" width="45.140625" style="2" customWidth="1"/>
    <col min="3" max="3" width="20.42578125" style="1" customWidth="1"/>
    <col min="4" max="4" width="17.28515625" style="1" customWidth="1"/>
    <col min="5" max="5" width="22" style="1" customWidth="1"/>
    <col min="6" max="6" width="19.85546875" style="1" customWidth="1"/>
    <col min="7" max="7" width="17.28515625" style="1" customWidth="1"/>
    <col min="8" max="8" width="18.7109375" style="1" customWidth="1"/>
    <col min="9" max="9" width="17.42578125" style="1" customWidth="1"/>
    <col min="10" max="10" width="19.28515625" style="1" customWidth="1"/>
    <col min="11" max="11" width="21.140625" style="1" customWidth="1"/>
    <col min="12" max="12" width="23.5703125" style="1" customWidth="1"/>
    <col min="13" max="13" width="19.7109375" style="1" customWidth="1"/>
    <col min="14" max="14" width="18.28515625" style="1" customWidth="1"/>
    <col min="15" max="15" width="15.28515625" style="1" customWidth="1"/>
    <col min="16" max="16" width="20.28515625" style="1" customWidth="1"/>
    <col min="17" max="17" width="20.140625" style="1" customWidth="1"/>
    <col min="18" max="16384" width="9.140625" style="1"/>
  </cols>
  <sheetData>
    <row r="1" spans="1:17" x14ac:dyDescent="0.25">
      <c r="A1" s="8"/>
      <c r="B1" s="8"/>
      <c r="C1" s="9"/>
      <c r="D1" s="9"/>
      <c r="E1" s="9"/>
      <c r="F1" s="9"/>
      <c r="G1" s="9"/>
      <c r="H1" s="9"/>
      <c r="I1" s="9" t="s">
        <v>0</v>
      </c>
      <c r="J1" s="9"/>
      <c r="K1" s="9"/>
      <c r="L1" s="9"/>
      <c r="M1" s="9"/>
      <c r="N1" s="9"/>
      <c r="O1" s="9"/>
      <c r="P1" s="9"/>
      <c r="Q1" s="8" t="s">
        <v>1</v>
      </c>
    </row>
    <row r="2" spans="1:17" s="2" customFormat="1" ht="63.75" customHeight="1" x14ac:dyDescent="0.25">
      <c r="A2" s="18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2" customFormat="1" ht="33.75" customHeight="1" x14ac:dyDescent="0.25">
      <c r="A3" s="20" t="s">
        <v>2</v>
      </c>
      <c r="B3" s="20" t="s">
        <v>3</v>
      </c>
      <c r="C3" s="20" t="s">
        <v>4</v>
      </c>
      <c r="D3" s="14"/>
      <c r="E3" s="21" t="s">
        <v>5</v>
      </c>
      <c r="F3" s="22"/>
      <c r="G3" s="22"/>
      <c r="H3" s="22"/>
      <c r="I3" s="22"/>
      <c r="J3" s="22"/>
      <c r="K3" s="22"/>
      <c r="L3" s="20" t="s">
        <v>6</v>
      </c>
      <c r="M3" s="20"/>
      <c r="N3" s="20"/>
      <c r="O3" s="20"/>
      <c r="P3" s="20"/>
      <c r="Q3" s="20"/>
    </row>
    <row r="4" spans="1:17" s="2" customFormat="1" ht="15" customHeight="1" x14ac:dyDescent="0.25">
      <c r="A4" s="20"/>
      <c r="B4" s="20"/>
      <c r="C4" s="20"/>
      <c r="D4" s="15"/>
      <c r="E4" s="23"/>
      <c r="F4" s="24"/>
      <c r="G4" s="24"/>
      <c r="H4" s="24"/>
      <c r="I4" s="24"/>
      <c r="J4" s="24"/>
      <c r="K4" s="24"/>
      <c r="L4" s="20"/>
      <c r="M4" s="20"/>
      <c r="N4" s="20"/>
      <c r="O4" s="20"/>
      <c r="P4" s="20"/>
      <c r="Q4" s="20"/>
    </row>
    <row r="5" spans="1:17" s="2" customFormat="1" ht="83.25" customHeight="1" x14ac:dyDescent="0.25">
      <c r="A5" s="20"/>
      <c r="B5" s="20"/>
      <c r="C5" s="20"/>
      <c r="D5" s="16" t="s">
        <v>39</v>
      </c>
      <c r="E5" s="16" t="s">
        <v>12</v>
      </c>
      <c r="F5" s="16" t="s">
        <v>8</v>
      </c>
      <c r="G5" s="16" t="s">
        <v>14</v>
      </c>
      <c r="H5" s="16" t="s">
        <v>9</v>
      </c>
      <c r="I5" s="16" t="s">
        <v>16</v>
      </c>
      <c r="J5" s="25" t="s">
        <v>18</v>
      </c>
      <c r="K5" s="25" t="s">
        <v>20</v>
      </c>
      <c r="L5" s="16" t="s">
        <v>22</v>
      </c>
      <c r="M5" s="16" t="s">
        <v>29</v>
      </c>
      <c r="N5" s="16" t="s">
        <v>10</v>
      </c>
      <c r="O5" s="16" t="s">
        <v>26</v>
      </c>
      <c r="P5" s="16" t="s">
        <v>30</v>
      </c>
      <c r="Q5" s="16" t="s">
        <v>28</v>
      </c>
    </row>
    <row r="6" spans="1:17" s="2" customFormat="1" ht="156" customHeight="1" x14ac:dyDescent="0.25">
      <c r="A6" s="20"/>
      <c r="B6" s="20"/>
      <c r="C6" s="20"/>
      <c r="D6" s="17"/>
      <c r="E6" s="17"/>
      <c r="F6" s="17"/>
      <c r="G6" s="17"/>
      <c r="H6" s="17"/>
      <c r="I6" s="17"/>
      <c r="J6" s="26"/>
      <c r="K6" s="26"/>
      <c r="L6" s="17"/>
      <c r="M6" s="17"/>
      <c r="N6" s="17"/>
      <c r="O6" s="17"/>
      <c r="P6" s="17"/>
      <c r="Q6" s="17"/>
    </row>
    <row r="7" spans="1:17" s="2" customFormat="1" ht="50.25" customHeight="1" x14ac:dyDescent="0.25">
      <c r="A7" s="5"/>
      <c r="B7" s="7"/>
      <c r="C7" s="3"/>
      <c r="D7" s="13"/>
      <c r="E7" s="5" t="s">
        <v>11</v>
      </c>
      <c r="F7" s="6" t="s">
        <v>13</v>
      </c>
      <c r="G7" s="6"/>
      <c r="H7" s="6" t="s">
        <v>15</v>
      </c>
      <c r="I7" s="5" t="s">
        <v>15</v>
      </c>
      <c r="J7" s="6" t="s">
        <v>17</v>
      </c>
      <c r="K7" s="4" t="s">
        <v>19</v>
      </c>
      <c r="L7" s="5" t="s">
        <v>21</v>
      </c>
      <c r="M7" s="6" t="s">
        <v>23</v>
      </c>
      <c r="N7" s="6" t="s">
        <v>24</v>
      </c>
      <c r="O7" s="6" t="s">
        <v>25</v>
      </c>
      <c r="P7" s="6" t="s">
        <v>23</v>
      </c>
      <c r="Q7" s="5" t="s">
        <v>27</v>
      </c>
    </row>
    <row r="8" spans="1:17" ht="46.5" customHeight="1" x14ac:dyDescent="0.25">
      <c r="A8" s="6">
        <v>1</v>
      </c>
      <c r="B8" s="6" t="s">
        <v>34</v>
      </c>
      <c r="C8" s="10" t="s">
        <v>31</v>
      </c>
      <c r="D8" s="10" t="s">
        <v>33</v>
      </c>
      <c r="E8" s="11">
        <f>F8*G8/(H8+I8)*1000</f>
        <v>8.526277439876348E-2</v>
      </c>
      <c r="F8" s="11">
        <f>827.03/1000</f>
        <v>0.82702999999999993</v>
      </c>
      <c r="G8" s="10">
        <v>0.26600000000000001</v>
      </c>
      <c r="H8" s="10">
        <v>2358.8409999999999</v>
      </c>
      <c r="I8" s="10">
        <v>221.3</v>
      </c>
      <c r="J8" s="10">
        <f>I8/K8</f>
        <v>2.2442853376062311E-3</v>
      </c>
      <c r="K8" s="10">
        <v>98606</v>
      </c>
      <c r="L8" s="10">
        <f>M8/N8</f>
        <v>0</v>
      </c>
      <c r="M8" s="10">
        <v>0</v>
      </c>
      <c r="N8" s="10">
        <v>1.9179999999999999</v>
      </c>
      <c r="O8" s="10">
        <f>P8/Q8</f>
        <v>0</v>
      </c>
      <c r="P8" s="10">
        <v>0</v>
      </c>
      <c r="Q8" s="10">
        <v>3.1</v>
      </c>
    </row>
    <row r="9" spans="1:17" ht="33.75" customHeight="1" x14ac:dyDescent="0.25">
      <c r="A9" s="12"/>
      <c r="B9" s="12"/>
      <c r="C9" s="10"/>
      <c r="D9" s="10" t="s">
        <v>32</v>
      </c>
      <c r="E9" s="11">
        <f>F9*G9/(H9+I9)*1000</f>
        <v>1.8324579935747699E-2</v>
      </c>
      <c r="F9" s="11">
        <f>60/1000</f>
        <v>0.06</v>
      </c>
      <c r="G9" s="10">
        <v>0.78800000000000003</v>
      </c>
      <c r="H9" s="10">
        <v>2358.8409999999999</v>
      </c>
      <c r="I9" s="10">
        <v>221.3</v>
      </c>
      <c r="J9" s="10">
        <f t="shared" ref="J9:J19" si="0">I9/K9</f>
        <v>2.2442853376062311E-3</v>
      </c>
      <c r="K9" s="10">
        <v>98606</v>
      </c>
      <c r="L9" s="10">
        <f t="shared" ref="L9" si="1">M9/N9</f>
        <v>0</v>
      </c>
      <c r="M9" s="10">
        <v>0</v>
      </c>
      <c r="N9" s="10">
        <v>1.9179999999999999</v>
      </c>
      <c r="O9" s="10">
        <f t="shared" ref="O9" si="2">P9/Q9</f>
        <v>0</v>
      </c>
      <c r="P9" s="10">
        <v>0</v>
      </c>
      <c r="Q9" s="10">
        <v>3.1</v>
      </c>
    </row>
    <row r="10" spans="1:17" ht="33.75" customHeight="1" x14ac:dyDescent="0.25">
      <c r="A10" s="12">
        <v>2</v>
      </c>
      <c r="B10" s="12" t="s">
        <v>35</v>
      </c>
      <c r="C10" s="10" t="s">
        <v>31</v>
      </c>
      <c r="D10" s="10" t="s">
        <v>33</v>
      </c>
      <c r="E10" s="11">
        <f>F10*G10/(H10+I10)*1000</f>
        <v>0.23494132153728089</v>
      </c>
      <c r="F10" s="11">
        <f>819.44/1000</f>
        <v>0.81944000000000006</v>
      </c>
      <c r="G10" s="10">
        <v>0.26600000000000001</v>
      </c>
      <c r="H10" s="10">
        <v>800.76800000000003</v>
      </c>
      <c r="I10" s="10">
        <v>127</v>
      </c>
      <c r="J10" s="10">
        <f>I10/K10</f>
        <v>2.4470606370064936E-3</v>
      </c>
      <c r="K10" s="10">
        <v>51899</v>
      </c>
      <c r="L10" s="10">
        <f>M10/N10</f>
        <v>0</v>
      </c>
      <c r="M10" s="10">
        <v>0</v>
      </c>
      <c r="N10" s="10">
        <v>0.68899999999999995</v>
      </c>
      <c r="O10" s="10">
        <f>P10/Q10</f>
        <v>0</v>
      </c>
      <c r="P10" s="10">
        <v>0</v>
      </c>
      <c r="Q10" s="10">
        <v>2</v>
      </c>
    </row>
    <row r="11" spans="1:17" ht="33.75" customHeight="1" x14ac:dyDescent="0.25">
      <c r="A11" s="12"/>
      <c r="B11" s="12"/>
      <c r="C11" s="10"/>
      <c r="D11" s="10" t="s">
        <v>32</v>
      </c>
      <c r="E11" s="11">
        <f t="shared" ref="E11" si="3">F11*G11/(H11+I11)*1000</f>
        <v>5.0961016116097997E-3</v>
      </c>
      <c r="F11" s="11">
        <f>6/1000</f>
        <v>6.0000000000000001E-3</v>
      </c>
      <c r="G11" s="10">
        <v>0.78800000000000003</v>
      </c>
      <c r="H11" s="10">
        <v>800.76800000000003</v>
      </c>
      <c r="I11" s="10">
        <v>127</v>
      </c>
      <c r="J11" s="10">
        <f t="shared" si="0"/>
        <v>2.4470606370064936E-3</v>
      </c>
      <c r="K11" s="10">
        <v>51899</v>
      </c>
      <c r="L11" s="10">
        <f t="shared" ref="L11" si="4">M11/N11</f>
        <v>0</v>
      </c>
      <c r="M11" s="10">
        <v>0</v>
      </c>
      <c r="N11" s="10">
        <v>0.68899999999999995</v>
      </c>
      <c r="O11" s="10">
        <f t="shared" ref="O11" si="5">P11/Q11</f>
        <v>0</v>
      </c>
      <c r="P11" s="10">
        <v>0</v>
      </c>
      <c r="Q11" s="10">
        <v>2</v>
      </c>
    </row>
    <row r="12" spans="1:17" ht="33.75" customHeight="1" x14ac:dyDescent="0.25">
      <c r="A12" s="12">
        <v>3</v>
      </c>
      <c r="B12" s="12" t="s">
        <v>36</v>
      </c>
      <c r="C12" s="10" t="s">
        <v>31</v>
      </c>
      <c r="D12" s="10" t="s">
        <v>37</v>
      </c>
      <c r="E12" s="11">
        <f>F12*G12/(H12+I12)*1000</f>
        <v>0.15225710518095983</v>
      </c>
      <c r="F12" s="11">
        <f>230.975/1000</f>
        <v>0.23097499999999999</v>
      </c>
      <c r="G12" s="10">
        <v>1.1755</v>
      </c>
      <c r="H12" s="10">
        <v>1494.241</v>
      </c>
      <c r="I12" s="10">
        <v>289</v>
      </c>
      <c r="J12" s="10">
        <f>I12/K12</f>
        <v>3.7397932114341913E-3</v>
      </c>
      <c r="K12" s="10">
        <v>77277</v>
      </c>
      <c r="L12" s="10">
        <f>M12/N12</f>
        <v>0</v>
      </c>
      <c r="M12" s="10">
        <v>0</v>
      </c>
      <c r="N12" s="10">
        <v>1.3160000000000001</v>
      </c>
      <c r="O12" s="10">
        <f>P12/Q12</f>
        <v>0</v>
      </c>
      <c r="P12" s="10">
        <v>0</v>
      </c>
      <c r="Q12" s="10">
        <v>2.2000000000000002</v>
      </c>
    </row>
    <row r="13" spans="1:17" ht="33.75" customHeight="1" x14ac:dyDescent="0.25">
      <c r="A13" s="12">
        <v>4</v>
      </c>
      <c r="B13" s="12" t="s">
        <v>38</v>
      </c>
      <c r="C13" s="10" t="s">
        <v>31</v>
      </c>
      <c r="D13" s="10" t="s">
        <v>33</v>
      </c>
      <c r="E13" s="11">
        <f t="shared" ref="E13" si="6">F13*G13/(H13+I13)*1000</f>
        <v>0.26366740166441427</v>
      </c>
      <c r="F13" s="11">
        <f>975.5/1000</f>
        <v>0.97550000000000003</v>
      </c>
      <c r="G13" s="10">
        <v>0.26600000000000001</v>
      </c>
      <c r="H13" s="10">
        <v>824.13</v>
      </c>
      <c r="I13" s="10">
        <v>160</v>
      </c>
      <c r="J13" s="10">
        <f t="shared" si="0"/>
        <v>3.0592734225621415E-3</v>
      </c>
      <c r="K13" s="10">
        <v>52300</v>
      </c>
      <c r="L13" s="10">
        <f t="shared" ref="L13" si="7">M13/N13</f>
        <v>0</v>
      </c>
      <c r="M13" s="10">
        <v>0</v>
      </c>
      <c r="N13" s="10">
        <v>0.72299999999999998</v>
      </c>
      <c r="O13" s="10">
        <f t="shared" ref="O13" si="8">P13/Q13</f>
        <v>0</v>
      </c>
      <c r="P13" s="10">
        <v>0</v>
      </c>
      <c r="Q13" s="10">
        <v>1.03</v>
      </c>
    </row>
    <row r="14" spans="1:17" ht="33.75" customHeight="1" x14ac:dyDescent="0.25">
      <c r="A14" s="12"/>
      <c r="B14" s="12"/>
      <c r="C14" s="10"/>
      <c r="D14" s="10" t="s">
        <v>32</v>
      </c>
      <c r="E14" s="11">
        <f>F14*G14/(H14+I14)*1000</f>
        <v>3.2028288945566137E-3</v>
      </c>
      <c r="F14" s="11">
        <f>4/1000</f>
        <v>4.0000000000000001E-3</v>
      </c>
      <c r="G14" s="10">
        <v>0.78800000000000003</v>
      </c>
      <c r="H14" s="10">
        <v>824.13</v>
      </c>
      <c r="I14" s="10">
        <v>160</v>
      </c>
      <c r="J14" s="10">
        <f>I14/K14</f>
        <v>3.0592734225621415E-3</v>
      </c>
      <c r="K14" s="10">
        <v>52300</v>
      </c>
      <c r="L14" s="10">
        <f>M14/N14</f>
        <v>0</v>
      </c>
      <c r="M14" s="10">
        <v>0</v>
      </c>
      <c r="N14" s="10">
        <v>0.72299999999999998</v>
      </c>
      <c r="O14" s="10">
        <f>P14/Q14</f>
        <v>0</v>
      </c>
      <c r="P14" s="10">
        <v>0</v>
      </c>
      <c r="Q14" s="10">
        <v>1.03</v>
      </c>
    </row>
    <row r="15" spans="1:17" ht="33.75" customHeight="1" x14ac:dyDescent="0.25">
      <c r="A15" s="12">
        <v>5</v>
      </c>
      <c r="B15" s="12" t="s">
        <v>40</v>
      </c>
      <c r="C15" s="10" t="s">
        <v>31</v>
      </c>
      <c r="D15" s="10" t="s">
        <v>37</v>
      </c>
      <c r="E15" s="11">
        <f t="shared" ref="E15" si="9">F15*G15/(H15+I15)*1000</f>
        <v>0.14286489343206543</v>
      </c>
      <c r="F15" s="11">
        <f>232.783/1000</f>
        <v>0.23278299999999999</v>
      </c>
      <c r="G15" s="10">
        <v>1.1755</v>
      </c>
      <c r="H15" s="10">
        <v>1757.1510000000001</v>
      </c>
      <c r="I15" s="10">
        <v>158.19999999999999</v>
      </c>
      <c r="J15" s="10">
        <f t="shared" si="0"/>
        <v>2.5928050479390313E-3</v>
      </c>
      <c r="K15" s="10">
        <v>61015</v>
      </c>
      <c r="L15" s="10">
        <f t="shared" ref="L15" si="10">M15/N15</f>
        <v>0</v>
      </c>
      <c r="M15" s="10">
        <v>0</v>
      </c>
      <c r="N15" s="10">
        <v>0.93500000000000005</v>
      </c>
      <c r="O15" s="10">
        <f t="shared" ref="O15" si="11">P15/Q15</f>
        <v>0</v>
      </c>
      <c r="P15" s="10">
        <v>0</v>
      </c>
      <c r="Q15" s="10">
        <v>1.2</v>
      </c>
    </row>
    <row r="16" spans="1:17" ht="39" customHeight="1" x14ac:dyDescent="0.25">
      <c r="A16" s="12">
        <v>6</v>
      </c>
      <c r="B16" s="12" t="s">
        <v>41</v>
      </c>
      <c r="C16" s="10" t="s">
        <v>31</v>
      </c>
      <c r="D16" s="10" t="s">
        <v>37</v>
      </c>
      <c r="E16" s="11">
        <f>F16*G16/(H16+I16)*1000</f>
        <v>0.16609507947418975</v>
      </c>
      <c r="F16" s="11">
        <f>30.011/1000</f>
        <v>3.0010999999999999E-2</v>
      </c>
      <c r="G16" s="10">
        <v>1.1755</v>
      </c>
      <c r="H16" s="10">
        <v>212.196</v>
      </c>
      <c r="I16" s="10">
        <v>0.2</v>
      </c>
      <c r="J16" s="10">
        <f>I16/K16</f>
        <v>1.3333333333333335E-3</v>
      </c>
      <c r="K16" s="10">
        <v>150</v>
      </c>
      <c r="L16" s="10">
        <f>M16/N16</f>
        <v>0</v>
      </c>
      <c r="M16" s="10">
        <v>0</v>
      </c>
      <c r="N16" s="10">
        <v>1E-3</v>
      </c>
      <c r="O16" s="10">
        <f>P16/Q16</f>
        <v>0</v>
      </c>
      <c r="P16" s="10">
        <v>0</v>
      </c>
      <c r="Q16" s="10">
        <v>0.08</v>
      </c>
    </row>
    <row r="17" spans="1:17" ht="35.25" customHeight="1" x14ac:dyDescent="0.25">
      <c r="A17" s="12">
        <v>7</v>
      </c>
      <c r="B17" s="12" t="s">
        <v>43</v>
      </c>
      <c r="C17" s="10" t="s">
        <v>31</v>
      </c>
      <c r="D17" s="10" t="s">
        <v>33</v>
      </c>
      <c r="E17" s="11">
        <f t="shared" ref="E17" si="12">F17*G17/(H17+I17)*1000</f>
        <v>0.43484536082474229</v>
      </c>
      <c r="F17" s="11">
        <f>111/1000</f>
        <v>0.111</v>
      </c>
      <c r="G17" s="10">
        <v>0.26600000000000001</v>
      </c>
      <c r="H17" s="10">
        <v>62.9</v>
      </c>
      <c r="I17" s="10">
        <v>5</v>
      </c>
      <c r="J17" s="10">
        <f t="shared" si="0"/>
        <v>4.5454545454545452E-3</v>
      </c>
      <c r="K17" s="10">
        <v>1100</v>
      </c>
      <c r="L17" s="10">
        <f t="shared" ref="L17" si="13">M17/N17</f>
        <v>0</v>
      </c>
      <c r="M17" s="10">
        <v>0</v>
      </c>
      <c r="N17" s="10">
        <v>2.1999999999999999E-2</v>
      </c>
      <c r="O17" s="10">
        <f t="shared" ref="O17" si="14">P17/Q17</f>
        <v>0</v>
      </c>
      <c r="P17" s="10">
        <v>0</v>
      </c>
      <c r="Q17" s="10">
        <v>0.26</v>
      </c>
    </row>
    <row r="18" spans="1:17" ht="33.75" customHeight="1" x14ac:dyDescent="0.25">
      <c r="A18" s="12"/>
      <c r="B18" s="12"/>
      <c r="C18" s="10"/>
      <c r="D18" s="10" t="s">
        <v>32</v>
      </c>
      <c r="E18" s="11">
        <f>F18*G18/(H18+I18)*1000</f>
        <v>2.3210603829160532E-2</v>
      </c>
      <c r="F18" s="11">
        <f>2/1000</f>
        <v>2E-3</v>
      </c>
      <c r="G18" s="10">
        <v>0.78800000000000003</v>
      </c>
      <c r="H18" s="10">
        <v>62.9</v>
      </c>
      <c r="I18" s="10">
        <v>5</v>
      </c>
      <c r="J18" s="10">
        <f>I18/K18</f>
        <v>4.5454545454545452E-3</v>
      </c>
      <c r="K18" s="10">
        <v>1100</v>
      </c>
      <c r="L18" s="10">
        <f>M18/N18</f>
        <v>0</v>
      </c>
      <c r="M18" s="10">
        <v>0</v>
      </c>
      <c r="N18" s="10">
        <v>2.1999999999999999E-2</v>
      </c>
      <c r="O18" s="10">
        <f>P18/Q18</f>
        <v>0</v>
      </c>
      <c r="P18" s="10">
        <v>0</v>
      </c>
      <c r="Q18" s="10">
        <v>0.26</v>
      </c>
    </row>
    <row r="19" spans="1:17" ht="33.75" customHeight="1" x14ac:dyDescent="0.25">
      <c r="A19" s="12">
        <v>8</v>
      </c>
      <c r="B19" s="12" t="s">
        <v>44</v>
      </c>
      <c r="C19" s="10" t="s">
        <v>31</v>
      </c>
      <c r="D19" s="10" t="s">
        <v>33</v>
      </c>
      <c r="E19" s="11">
        <f t="shared" ref="E19" si="15">F19*G19/(H19+I19)*1000</f>
        <v>0.22726701612781636</v>
      </c>
      <c r="F19" s="11">
        <f>510/1000</f>
        <v>0.51</v>
      </c>
      <c r="G19" s="10">
        <v>0.26600000000000001</v>
      </c>
      <c r="H19" s="10">
        <v>565.91899999999998</v>
      </c>
      <c r="I19" s="10">
        <v>31</v>
      </c>
      <c r="J19" s="10">
        <f t="shared" si="0"/>
        <v>2.648667122351333E-3</v>
      </c>
      <c r="K19" s="10">
        <v>11704</v>
      </c>
      <c r="L19" s="10">
        <f t="shared" ref="L19" si="16">M19/N19</f>
        <v>0</v>
      </c>
      <c r="M19" s="10">
        <v>0</v>
      </c>
      <c r="N19" s="10">
        <v>0.154</v>
      </c>
      <c r="O19" s="10">
        <f t="shared" ref="O19" si="17">P19/Q19</f>
        <v>0</v>
      </c>
      <c r="P19" s="10">
        <v>0</v>
      </c>
      <c r="Q19" s="10">
        <v>1.03</v>
      </c>
    </row>
    <row r="20" spans="1:17" ht="33.75" customHeight="1" x14ac:dyDescent="0.25">
      <c r="A20" s="13"/>
      <c r="B20" s="13"/>
      <c r="C20" s="10"/>
      <c r="D20" s="10" t="s">
        <v>32</v>
      </c>
      <c r="E20" s="11">
        <f>F20*G20/(H20+I20)*1000</f>
        <v>5.2804484360524642E-3</v>
      </c>
      <c r="F20" s="11">
        <f>4/1000</f>
        <v>4.0000000000000001E-3</v>
      </c>
      <c r="G20" s="10">
        <v>0.78800000000000003</v>
      </c>
      <c r="H20" s="10">
        <v>565.91899999999998</v>
      </c>
      <c r="I20" s="10">
        <v>31</v>
      </c>
      <c r="J20" s="10">
        <f>I20/K20</f>
        <v>2.648667122351333E-3</v>
      </c>
      <c r="K20" s="10">
        <v>11704</v>
      </c>
      <c r="L20" s="10">
        <f>M20/N20</f>
        <v>0</v>
      </c>
      <c r="M20" s="10">
        <v>0</v>
      </c>
      <c r="N20" s="10">
        <v>0.154</v>
      </c>
      <c r="O20" s="10">
        <f>P20/Q20</f>
        <v>0</v>
      </c>
      <c r="P20" s="10">
        <v>0</v>
      </c>
      <c r="Q20" s="10">
        <v>1.03</v>
      </c>
    </row>
    <row r="21" spans="1:17" ht="33.75" customHeight="1" x14ac:dyDescent="0.25">
      <c r="A21" s="13">
        <v>9</v>
      </c>
      <c r="B21" s="13" t="s">
        <v>45</v>
      </c>
      <c r="C21" s="10" t="s">
        <v>31</v>
      </c>
      <c r="D21" s="10" t="s">
        <v>33</v>
      </c>
      <c r="E21" s="11">
        <f t="shared" ref="E21:E27" si="18">F21*G21/(H21+I21)*1000</f>
        <v>0.36907500000000004</v>
      </c>
      <c r="F21" s="11">
        <f>111/1000</f>
        <v>0.111</v>
      </c>
      <c r="G21" s="10">
        <v>0.26600000000000001</v>
      </c>
      <c r="H21" s="10">
        <v>56</v>
      </c>
      <c r="I21" s="10">
        <v>24</v>
      </c>
      <c r="J21" s="10">
        <f t="shared" ref="J21:J27" si="19">I21/K21</f>
        <v>4.0677966101694916E-3</v>
      </c>
      <c r="K21" s="10">
        <v>5900</v>
      </c>
      <c r="L21" s="10">
        <f t="shared" ref="L21:L27" si="20">M21/N21</f>
        <v>0</v>
      </c>
      <c r="M21" s="10">
        <v>0</v>
      </c>
      <c r="N21" s="10">
        <v>0.11799999999999999</v>
      </c>
      <c r="O21" s="10">
        <f t="shared" ref="O21:O27" si="21">P21/Q21</f>
        <v>0</v>
      </c>
      <c r="P21" s="10">
        <v>0</v>
      </c>
      <c r="Q21" s="10">
        <v>0.4</v>
      </c>
    </row>
    <row r="22" spans="1:17" ht="33.75" customHeight="1" x14ac:dyDescent="0.25">
      <c r="A22" s="13"/>
      <c r="B22" s="13"/>
      <c r="C22" s="10"/>
      <c r="D22" s="10" t="s">
        <v>32</v>
      </c>
      <c r="E22" s="11">
        <f t="shared" si="18"/>
        <v>6.6500000000000005E-3</v>
      </c>
      <c r="F22" s="11">
        <f>2/1000</f>
        <v>2E-3</v>
      </c>
      <c r="G22" s="10">
        <v>0.26600000000000001</v>
      </c>
      <c r="H22" s="10">
        <v>56</v>
      </c>
      <c r="I22" s="10">
        <v>24</v>
      </c>
      <c r="J22" s="10">
        <f t="shared" si="19"/>
        <v>4.0677966101694916E-3</v>
      </c>
      <c r="K22" s="10">
        <v>5900</v>
      </c>
      <c r="L22" s="10">
        <f t="shared" si="20"/>
        <v>0</v>
      </c>
      <c r="M22" s="10">
        <v>0</v>
      </c>
      <c r="N22" s="10">
        <v>0.11799999999999999</v>
      </c>
      <c r="O22" s="10">
        <f t="shared" si="21"/>
        <v>0</v>
      </c>
      <c r="P22" s="10">
        <v>0</v>
      </c>
      <c r="Q22" s="10">
        <v>0.4</v>
      </c>
    </row>
    <row r="23" spans="1:17" ht="33.75" customHeight="1" x14ac:dyDescent="0.25">
      <c r="A23" s="13">
        <v>10</v>
      </c>
      <c r="B23" s="13" t="s">
        <v>46</v>
      </c>
      <c r="C23" s="10" t="s">
        <v>31</v>
      </c>
      <c r="D23" s="10" t="s">
        <v>33</v>
      </c>
      <c r="E23" s="11">
        <f t="shared" si="18"/>
        <v>0.27349295774647886</v>
      </c>
      <c r="F23" s="11">
        <f>365/1000</f>
        <v>0.36499999999999999</v>
      </c>
      <c r="G23" s="10">
        <v>0.26600000000000001</v>
      </c>
      <c r="H23" s="10">
        <v>332</v>
      </c>
      <c r="I23" s="10">
        <v>23</v>
      </c>
      <c r="J23" s="10">
        <f t="shared" si="19"/>
        <v>2.1616541353383458E-3</v>
      </c>
      <c r="K23" s="10">
        <v>10640</v>
      </c>
      <c r="L23" s="10">
        <f t="shared" si="20"/>
        <v>0</v>
      </c>
      <c r="M23" s="10">
        <v>0</v>
      </c>
      <c r="N23" s="10">
        <v>0.14000000000000001</v>
      </c>
      <c r="O23" s="10">
        <f t="shared" si="21"/>
        <v>0</v>
      </c>
      <c r="P23" s="10">
        <v>0</v>
      </c>
      <c r="Q23" s="10">
        <v>1.03</v>
      </c>
    </row>
    <row r="24" spans="1:17" ht="33.75" customHeight="1" x14ac:dyDescent="0.25">
      <c r="A24" s="13"/>
      <c r="B24" s="13"/>
      <c r="C24" s="10"/>
      <c r="D24" s="10" t="s">
        <v>32</v>
      </c>
      <c r="E24" s="11">
        <f t="shared" si="18"/>
        <v>4.4394366197183103E-3</v>
      </c>
      <c r="F24" s="11">
        <f>2/1000</f>
        <v>2E-3</v>
      </c>
      <c r="G24" s="10">
        <v>0.78800000000000003</v>
      </c>
      <c r="H24" s="10">
        <v>332</v>
      </c>
      <c r="I24" s="10">
        <v>23</v>
      </c>
      <c r="J24" s="10">
        <f t="shared" si="19"/>
        <v>2.1616541353383458E-3</v>
      </c>
      <c r="K24" s="10">
        <v>10640</v>
      </c>
      <c r="L24" s="10">
        <f t="shared" si="20"/>
        <v>0</v>
      </c>
      <c r="M24" s="10">
        <v>0</v>
      </c>
      <c r="N24" s="10">
        <v>0.14000000000000001</v>
      </c>
      <c r="O24" s="10">
        <f t="shared" si="21"/>
        <v>0</v>
      </c>
      <c r="P24" s="10">
        <v>0</v>
      </c>
      <c r="Q24" s="10">
        <v>1.03</v>
      </c>
    </row>
    <row r="25" spans="1:17" ht="33.75" customHeight="1" x14ac:dyDescent="0.25">
      <c r="A25" s="13">
        <v>11</v>
      </c>
      <c r="B25" s="13" t="s">
        <v>47</v>
      </c>
      <c r="C25" s="10" t="s">
        <v>31</v>
      </c>
      <c r="D25" s="10" t="s">
        <v>33</v>
      </c>
      <c r="E25" s="11">
        <f t="shared" si="18"/>
        <v>0.24051943887775554</v>
      </c>
      <c r="F25" s="11">
        <f>451.2/1000</f>
        <v>0.45119999999999999</v>
      </c>
      <c r="G25" s="10">
        <v>0.26600000000000001</v>
      </c>
      <c r="H25" s="10">
        <v>439</v>
      </c>
      <c r="I25" s="10">
        <v>60</v>
      </c>
      <c r="J25" s="10">
        <f t="shared" si="19"/>
        <v>4.1666666666666666E-3</v>
      </c>
      <c r="K25" s="10">
        <v>14400</v>
      </c>
      <c r="L25" s="10">
        <f t="shared" si="20"/>
        <v>0</v>
      </c>
      <c r="M25" s="10">
        <v>0</v>
      </c>
      <c r="N25" s="10">
        <v>0.28799999999999998</v>
      </c>
      <c r="O25" s="10">
        <f t="shared" si="21"/>
        <v>0</v>
      </c>
      <c r="P25" s="10">
        <v>0</v>
      </c>
      <c r="Q25" s="10">
        <v>1.5</v>
      </c>
    </row>
    <row r="26" spans="1:17" ht="33.75" customHeight="1" x14ac:dyDescent="0.25">
      <c r="A26" s="13"/>
      <c r="B26" s="13"/>
      <c r="C26" s="10"/>
      <c r="D26" s="10" t="s">
        <v>32</v>
      </c>
      <c r="E26" s="11">
        <f t="shared" si="18"/>
        <v>6.3166332665330668E-3</v>
      </c>
      <c r="F26" s="11">
        <f>4/1000</f>
        <v>4.0000000000000001E-3</v>
      </c>
      <c r="G26" s="10">
        <v>0.78800000000000003</v>
      </c>
      <c r="H26" s="10">
        <v>439</v>
      </c>
      <c r="I26" s="10">
        <v>60</v>
      </c>
      <c r="J26" s="10">
        <f t="shared" si="19"/>
        <v>4.1666666666666666E-3</v>
      </c>
      <c r="K26" s="10">
        <v>14400</v>
      </c>
      <c r="L26" s="10">
        <f t="shared" si="20"/>
        <v>0</v>
      </c>
      <c r="M26" s="10">
        <v>0</v>
      </c>
      <c r="N26" s="10">
        <v>0.28799999999999998</v>
      </c>
      <c r="O26" s="10">
        <f t="shared" si="21"/>
        <v>0</v>
      </c>
      <c r="P26" s="10">
        <v>0</v>
      </c>
      <c r="Q26" s="10">
        <v>1.5</v>
      </c>
    </row>
    <row r="27" spans="1:17" ht="33.75" customHeight="1" x14ac:dyDescent="0.25">
      <c r="A27" s="13">
        <v>12</v>
      </c>
      <c r="B27" s="13" t="s">
        <v>49</v>
      </c>
      <c r="C27" s="10" t="s">
        <v>31</v>
      </c>
      <c r="D27" s="10" t="s">
        <v>33</v>
      </c>
      <c r="E27" s="11">
        <f t="shared" si="18"/>
        <v>0.31063462783171525</v>
      </c>
      <c r="F27" s="11">
        <f>360.85/1000</f>
        <v>0.36085</v>
      </c>
      <c r="G27" s="10">
        <v>0.26600000000000001</v>
      </c>
      <c r="H27" s="10">
        <v>264</v>
      </c>
      <c r="I27" s="10">
        <v>45</v>
      </c>
      <c r="J27" s="10">
        <f t="shared" si="19"/>
        <v>3.246753246753247E-3</v>
      </c>
      <c r="K27" s="10">
        <v>13860</v>
      </c>
      <c r="L27" s="10">
        <f t="shared" si="20"/>
        <v>0</v>
      </c>
      <c r="M27" s="10">
        <v>0</v>
      </c>
      <c r="N27" s="10">
        <v>0.22</v>
      </c>
      <c r="O27" s="10">
        <f t="shared" si="21"/>
        <v>0</v>
      </c>
      <c r="P27" s="10">
        <v>0</v>
      </c>
      <c r="Q27" s="10">
        <v>0.46</v>
      </c>
    </row>
    <row r="28" spans="1:17" ht="33.75" customHeight="1" x14ac:dyDescent="0.25">
      <c r="A28" s="13"/>
      <c r="B28" s="13"/>
      <c r="C28" s="10"/>
      <c r="D28" s="10" t="s">
        <v>32</v>
      </c>
      <c r="E28" s="11">
        <f t="shared" ref="E28:E29" si="22">F28*G28/(H28+I28)*1000</f>
        <v>1.0200647249190939E-2</v>
      </c>
      <c r="F28" s="11">
        <f>4/1000</f>
        <v>4.0000000000000001E-3</v>
      </c>
      <c r="G28" s="10">
        <v>0.78800000000000003</v>
      </c>
      <c r="H28" s="10">
        <v>264</v>
      </c>
      <c r="I28" s="10">
        <v>45</v>
      </c>
      <c r="J28" s="10">
        <f t="shared" ref="J28:J29" si="23">I28/K28</f>
        <v>3.246753246753247E-3</v>
      </c>
      <c r="K28" s="10">
        <v>13860</v>
      </c>
      <c r="L28" s="10">
        <f t="shared" ref="L28:L29" si="24">M28/N28</f>
        <v>0</v>
      </c>
      <c r="M28" s="10">
        <v>0</v>
      </c>
      <c r="N28" s="10">
        <v>0.22</v>
      </c>
      <c r="O28" s="10">
        <f t="shared" ref="O28:O29" si="25">P28/Q28</f>
        <v>0</v>
      </c>
      <c r="P28" s="10">
        <v>0</v>
      </c>
      <c r="Q28" s="10">
        <v>0.46</v>
      </c>
    </row>
    <row r="29" spans="1:17" ht="33.75" customHeight="1" x14ac:dyDescent="0.25">
      <c r="A29" s="13">
        <v>12</v>
      </c>
      <c r="B29" s="13" t="s">
        <v>48</v>
      </c>
      <c r="C29" s="10" t="s">
        <v>31</v>
      </c>
      <c r="D29" s="10" t="s">
        <v>33</v>
      </c>
      <c r="E29" s="11">
        <f t="shared" si="22"/>
        <v>0.3801543795600128</v>
      </c>
      <c r="F29" s="11">
        <f>513.6/1000</f>
        <v>0.51360000000000006</v>
      </c>
      <c r="G29" s="10">
        <v>0.26600000000000001</v>
      </c>
      <c r="H29" s="10">
        <v>338.17399999999998</v>
      </c>
      <c r="I29" s="10">
        <v>21.2</v>
      </c>
      <c r="J29" s="10">
        <f t="shared" si="23"/>
        <v>1.1012987012987013E-3</v>
      </c>
      <c r="K29" s="10">
        <v>19250</v>
      </c>
      <c r="L29" s="10">
        <f t="shared" si="24"/>
        <v>0</v>
      </c>
      <c r="M29" s="10">
        <v>0</v>
      </c>
      <c r="N29" s="10">
        <v>0.24099999999999999</v>
      </c>
      <c r="O29" s="10">
        <f t="shared" si="25"/>
        <v>0</v>
      </c>
      <c r="P29" s="10">
        <v>0</v>
      </c>
      <c r="Q29" s="10">
        <v>0.8</v>
      </c>
    </row>
    <row r="30" spans="1:17" x14ac:dyDescent="0.25">
      <c r="E30" s="27"/>
      <c r="F30" s="27"/>
    </row>
    <row r="33" spans="2:6" ht="18.75" x14ac:dyDescent="0.25">
      <c r="B33" s="28" t="s">
        <v>31</v>
      </c>
      <c r="E33" s="29" t="s">
        <v>42</v>
      </c>
      <c r="F33" s="29" t="s">
        <v>51</v>
      </c>
    </row>
    <row r="40" spans="2:6" x14ac:dyDescent="0.25">
      <c r="E40" s="27"/>
      <c r="F40" s="27" t="s">
        <v>50</v>
      </c>
    </row>
  </sheetData>
  <mergeCells count="20">
    <mergeCell ref="I5:I6"/>
    <mergeCell ref="K5:K6"/>
    <mergeCell ref="L5:L6"/>
    <mergeCell ref="D5:D6"/>
    <mergeCell ref="Q5:Q6"/>
    <mergeCell ref="A2:Q2"/>
    <mergeCell ref="L3:Q4"/>
    <mergeCell ref="E3:K4"/>
    <mergeCell ref="C3:C6"/>
    <mergeCell ref="A3:A6"/>
    <mergeCell ref="B3:B6"/>
    <mergeCell ref="F5:F6"/>
    <mergeCell ref="H5:H6"/>
    <mergeCell ref="O5:O6"/>
    <mergeCell ref="P5:P6"/>
    <mergeCell ref="M5:M6"/>
    <mergeCell ref="N5:N6"/>
    <mergeCell ref="J5:J6"/>
    <mergeCell ref="G5:G6"/>
    <mergeCell ref="E5:E6"/>
  </mergeCells>
  <phoneticPr fontId="3" type="noConversion"/>
  <pageMargins left="0.31496062992125984" right="0.11811023622047245" top="0.55118110236220474" bottom="0.55118110236220474" header="0.31496062992125984" footer="0.31496062992125984"/>
  <pageSetup paperSize="9" scale="39" fitToHeight="0" orientation="landscape" r:id="rId1"/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Н и К</vt:lpstr>
      <vt:lpstr>'показатели Н и 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ekon</cp:lastModifiedBy>
  <cp:lastPrinted>2024-02-12T13:54:40Z</cp:lastPrinted>
  <dcterms:created xsi:type="dcterms:W3CDTF">2017-03-16T11:13:41Z</dcterms:created>
  <dcterms:modified xsi:type="dcterms:W3CDTF">2024-02-12T13:55:28Z</dcterms:modified>
</cp:coreProperties>
</file>